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55" windowWidth="18195" windowHeight="11340" firstSheet="2" activeTab="2"/>
  </bookViews>
  <sheets>
    <sheet name="Лимит на вновь прин.обяз-ва-Л" sheetId="10" r:id="rId1"/>
    <sheet name="Распред.Л" sheetId="1" r:id="rId2"/>
    <sheet name="Лимиты на банк с 01.07.2017 (2" sheetId="21" r:id="rId3"/>
  </sheets>
  <definedNames>
    <definedName name="_xlnm.Print_Area" localSheetId="2">'Лимиты на банк с 01.07.2017 (2'!$A$1:$H$38</definedName>
  </definedNames>
  <calcPr calcId="145621"/>
</workbook>
</file>

<file path=xl/calcChain.xml><?xml version="1.0" encoding="utf-8"?>
<calcChain xmlns="http://schemas.openxmlformats.org/spreadsheetml/2006/main">
  <c r="C33" i="21" l="1"/>
  <c r="H29" i="21" l="1"/>
  <c r="D29" i="21"/>
  <c r="C29" i="21"/>
  <c r="C38" i="21" s="1"/>
  <c r="F28" i="21"/>
  <c r="E28" i="21"/>
  <c r="F27" i="21"/>
  <c r="E27" i="21"/>
  <c r="F26" i="21"/>
  <c r="E26" i="21"/>
  <c r="F25" i="21"/>
  <c r="E25" i="21"/>
  <c r="F24" i="21"/>
  <c r="E24" i="21"/>
  <c r="F23" i="21"/>
  <c r="E23" i="21"/>
  <c r="F22" i="21"/>
  <c r="E22" i="21"/>
  <c r="F21" i="21"/>
  <c r="E21" i="21"/>
  <c r="F20" i="21"/>
  <c r="E20" i="21"/>
  <c r="F19" i="21"/>
  <c r="E19" i="21"/>
  <c r="F18" i="21"/>
  <c r="E18" i="21"/>
  <c r="F17" i="21"/>
  <c r="E17" i="21"/>
  <c r="F16" i="21"/>
  <c r="E16" i="21"/>
  <c r="F15" i="21"/>
  <c r="E15" i="21"/>
  <c r="F14" i="21"/>
  <c r="E14" i="21"/>
  <c r="F13" i="21"/>
  <c r="E13" i="21"/>
  <c r="F12" i="21"/>
  <c r="E12" i="21"/>
  <c r="F11" i="21"/>
  <c r="E11" i="21"/>
  <c r="F10" i="21"/>
  <c r="E10" i="21"/>
  <c r="E9" i="21"/>
  <c r="F8" i="21"/>
  <c r="E8" i="21"/>
  <c r="F7" i="21"/>
  <c r="E7" i="21"/>
  <c r="E29" i="21" s="1"/>
  <c r="F6" i="21"/>
  <c r="E6" i="21"/>
  <c r="E5" i="21"/>
  <c r="G5" i="21" s="1"/>
  <c r="E4" i="21"/>
  <c r="G4" i="21" s="1"/>
  <c r="F29" i="21" l="1"/>
  <c r="G6" i="21" s="1"/>
  <c r="C30" i="21"/>
  <c r="G7" i="21" l="1"/>
  <c r="G25" i="21"/>
  <c r="G21" i="21"/>
  <c r="G17" i="21"/>
  <c r="G13" i="21"/>
  <c r="G9" i="21"/>
  <c r="G26" i="21"/>
  <c r="G22" i="21"/>
  <c r="G18" i="21"/>
  <c r="G14" i="21"/>
  <c r="G10" i="21"/>
  <c r="G27" i="21"/>
  <c r="G23" i="21"/>
  <c r="G19" i="21"/>
  <c r="G15" i="21"/>
  <c r="G11" i="21"/>
  <c r="G8" i="21"/>
  <c r="G29" i="21" s="1"/>
  <c r="G28" i="21"/>
  <c r="G24" i="21"/>
  <c r="G20" i="21"/>
  <c r="G16" i="21"/>
  <c r="G12" i="21"/>
  <c r="C22" i="1" l="1"/>
  <c r="C11" i="10" l="1"/>
  <c r="C8" i="1"/>
  <c r="C31" i="1"/>
  <c r="C24" i="1" l="1"/>
  <c r="C34" i="1" l="1"/>
  <c r="C15" i="1"/>
  <c r="C23" i="1" s="1"/>
  <c r="C27" i="1" l="1"/>
  <c r="C29" i="1" s="1"/>
</calcChain>
</file>

<file path=xl/comments1.xml><?xml version="1.0" encoding="utf-8"?>
<comments xmlns="http://schemas.openxmlformats.org/spreadsheetml/2006/main">
  <authors>
    <author>Инна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Инна:</t>
        </r>
        <r>
          <rPr>
            <sz val="9"/>
            <color indexed="81"/>
            <rFont val="Tahoma"/>
            <family val="2"/>
            <charset val="204"/>
          </rPr>
          <t xml:space="preserve">
добавлено 2 116 675 исп. Лимита для равенства с 1С
</t>
        </r>
      </text>
    </comment>
  </commentList>
</comments>
</file>

<file path=xl/sharedStrings.xml><?xml version="1.0" encoding="utf-8"?>
<sst xmlns="http://schemas.openxmlformats.org/spreadsheetml/2006/main" count="82" uniqueCount="74">
  <si>
    <t>Наименование</t>
  </si>
  <si>
    <t>Сокр.</t>
  </si>
  <si>
    <t>Гарантийный капитал</t>
  </si>
  <si>
    <t>ГК</t>
  </si>
  <si>
    <t>Планируемый доход</t>
  </si>
  <si>
    <t>Пдох</t>
  </si>
  <si>
    <t>Пвозн.</t>
  </si>
  <si>
    <t>план</t>
  </si>
  <si>
    <t>Пор</t>
  </si>
  <si>
    <t>Пуб.</t>
  </si>
  <si>
    <t>Км</t>
  </si>
  <si>
    <t>Коэффициент мультипликатор</t>
  </si>
  <si>
    <t>Лимит на лизинг</t>
  </si>
  <si>
    <t>ЛПЛ</t>
  </si>
  <si>
    <t>Лимит на кредиты и гарантии</t>
  </si>
  <si>
    <t>ЛПКБГ</t>
  </si>
  <si>
    <t>№ п/п</t>
  </si>
  <si>
    <t>Наименование банка-партнера</t>
  </si>
  <si>
    <t>ОАО КБ «Тульский промышленник»</t>
  </si>
  <si>
    <t>Филиал «Тульский» ООО КБ «АРЕСБАНК»</t>
  </si>
  <si>
    <t>Тульский филиал ОАО «Банк Москвы»</t>
  </si>
  <si>
    <t>КБ "Первый Экспресс" (ОАО)</t>
  </si>
  <si>
    <t>Доля в объеме выданных поручительств, %</t>
  </si>
  <si>
    <t>ИТОГО</t>
  </si>
  <si>
    <t>-</t>
  </si>
  <si>
    <t>Объем поручительств 2016</t>
  </si>
  <si>
    <t>Объем выданных поручительств в 2016г., руб.</t>
  </si>
  <si>
    <t>Прирост капитала</t>
  </si>
  <si>
    <t>Ожидаемые потери</t>
  </si>
  <si>
    <t>Д</t>
  </si>
  <si>
    <t>В</t>
  </si>
  <si>
    <t>П</t>
  </si>
  <si>
    <t>Ожидаемые выплаты по действующим на начало года поручительствам и (или) независимым гарантиям за весь оставшийся срок существования таких поручительств и (или) независимых гарантий в рублях.</t>
  </si>
  <si>
    <t>Расчет по-старому</t>
  </si>
  <si>
    <t>ПАО Банк ФК Открытие"</t>
  </si>
  <si>
    <t>Расчет операционного лимита на вновь принятые условные обязательства</t>
  </si>
  <si>
    <t>Операционный лимит на вновь принятые условные обязательства</t>
  </si>
  <si>
    <t>КЛ</t>
  </si>
  <si>
    <t>Минимальный лимит на банк-партнер (МЛКО), руб.</t>
  </si>
  <si>
    <t>Размер использованного лимита по кредитным договорам,(ИЛ) руб.</t>
  </si>
  <si>
    <t>Л</t>
  </si>
  <si>
    <t>Лимит условных обязательств на кредитную орнанизацию (ЛУОКО), руб.</t>
  </si>
  <si>
    <t>Общий операционный лимит условных обязательств ООЛПКБГ</t>
  </si>
  <si>
    <t>Общий операционный лимит условных обязательств на финансовые  организации</t>
  </si>
  <si>
    <t>ООЛ</t>
  </si>
  <si>
    <t>КМЛКО</t>
  </si>
  <si>
    <t>ОО «Тульский»  филиала «Центральный» ПАО Банк «ФК Открытие»</t>
  </si>
  <si>
    <t>Московский филиал ПАО «Восточный экспресс банк»</t>
  </si>
  <si>
    <t>Лимит на портфель действующих поручительств по кредитным организациям - (ИЛn)</t>
  </si>
  <si>
    <t>ИЛn</t>
  </si>
  <si>
    <t>Лимит на портфель действующих условных обязательств по кредитным организациям</t>
  </si>
  <si>
    <t>Филиал ПАО «Банк Уралсиб» г. Тула</t>
  </si>
  <si>
    <t>ОО «Новомовсковский» филиала № 3652 Банка ВТБ 24 (ПАО)</t>
  </si>
  <si>
    <t>Тульский региональный филиал АО «Россельхозбанк»</t>
  </si>
  <si>
    <t>ОО  "Тульский" Ярославского филиала ПАО «Промсвязьбанк»</t>
  </si>
  <si>
    <t>Тульское отделение ПАО Сбербанк</t>
  </si>
  <si>
    <t>Тульский филиал банка "Возрождение" (ПАО)</t>
  </si>
  <si>
    <t>АКБ "РОССИЙСКИЙ КАПИТАЛ" (ПАО)</t>
  </si>
  <si>
    <t xml:space="preserve">Филиал ТРУ ПАО "МИнБанк" </t>
  </si>
  <si>
    <t>Филиал АКИБ "Образование" (АО) в г. Тула</t>
  </si>
  <si>
    <t>ПАО "Спиритбанк"</t>
  </si>
  <si>
    <t>ПАО "РГС Банк"</t>
  </si>
  <si>
    <t>АО "РОСТ БАНК"</t>
  </si>
  <si>
    <t>БАНК ВТБ (ПАО)</t>
  </si>
  <si>
    <t xml:space="preserve"> Ф-л Банка ГПБ (АО) в г. Туле</t>
  </si>
  <si>
    <t xml:space="preserve">ООО КБ "Евроазиатский Инвестиционный Банк" </t>
  </si>
  <si>
    <t>АО "Солид Банк"</t>
  </si>
  <si>
    <t>АКБ "ФОРА-БАНК" (АО)</t>
  </si>
  <si>
    <t>по состоянию на 01.07.2017</t>
  </si>
  <si>
    <t>на кредитную организацию (НЛ)</t>
  </si>
  <si>
    <t>Остаток неиспользованного лимита</t>
  </si>
  <si>
    <t xml:space="preserve">Остаток неиспользованного лимита на кредитную организацию (НЛ)          по состоянию на 01.07.2017г., руб.  </t>
  </si>
  <si>
    <t>ПАО "РОСБАНК"</t>
  </si>
  <si>
    <t>Объем выданных поручительств в 2017г.                                           58 150 000,00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</si>
</sst>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₽_-;\-* #,##0.00_₽_-;_-* &quot;-&quot;??_₽_-;_-@_-"/>
    <numFmt numFmtId="165" formatCode="_-* #,##0.0000_р_._-;\-* #,##0.0000_р_._-;_-* &quot;-&quot;????_р_._-;_-@_-"/>
    <numFmt numFmtId="166" formatCode="#,##0.00_ ;\-#,##0.00\ 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43" fontId="0" fillId="0" borderId="0" xfId="1" applyFont="1"/>
    <xf numFmtId="43" fontId="2" fillId="0" borderId="0" xfId="1" applyFont="1"/>
    <xf numFmtId="0" fontId="2" fillId="0" borderId="0" xfId="0" applyFont="1"/>
    <xf numFmtId="10" fontId="0" fillId="0" borderId="0" xfId="2" applyNumberFormat="1" applyFont="1"/>
    <xf numFmtId="43" fontId="2" fillId="0" borderId="0" xfId="1" applyNumberFormat="1" applyFont="1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0" fontId="0" fillId="0" borderId="0" xfId="0" applyNumberFormat="1"/>
    <xf numFmtId="0" fontId="3" fillId="0" borderId="0" xfId="0" applyFont="1" applyFill="1" applyBorder="1" applyAlignment="1">
      <alignment horizontal="left" vertical="center" wrapText="1"/>
    </xf>
    <xf numFmtId="3" fontId="2" fillId="0" borderId="0" xfId="0" applyNumberFormat="1" applyFont="1"/>
    <xf numFmtId="10" fontId="2" fillId="0" borderId="0" xfId="0" applyNumberFormat="1" applyFont="1"/>
    <xf numFmtId="10" fontId="0" fillId="0" borderId="1" xfId="2" applyNumberFormat="1" applyFont="1" applyBorder="1"/>
    <xf numFmtId="0" fontId="3" fillId="0" borderId="1" xfId="0" applyFont="1" applyFill="1" applyBorder="1" applyAlignment="1">
      <alignment horizontal="center" vertical="center" wrapText="1"/>
    </xf>
    <xf numFmtId="43" fontId="0" fillId="0" borderId="1" xfId="0" applyNumberFormat="1" applyBorder="1"/>
    <xf numFmtId="43" fontId="2" fillId="0" borderId="0" xfId="0" applyNumberFormat="1" applyFont="1"/>
    <xf numFmtId="0" fontId="4" fillId="0" borderId="2" xfId="0" applyFont="1" applyFill="1" applyBorder="1" applyAlignment="1">
      <alignment horizontal="center" vertical="center" wrapText="1"/>
    </xf>
    <xf numFmtId="43" fontId="2" fillId="0" borderId="0" xfId="1" applyFont="1" applyFill="1"/>
    <xf numFmtId="0" fontId="0" fillId="0" borderId="0" xfId="0" applyFill="1"/>
    <xf numFmtId="10" fontId="0" fillId="0" borderId="0" xfId="2" applyNumberFormat="1" applyFont="1" applyFill="1"/>
    <xf numFmtId="43" fontId="0" fillId="0" borderId="0" xfId="1" applyFont="1" applyFill="1"/>
    <xf numFmtId="43" fontId="0" fillId="0" borderId="1" xfId="0" applyNumberFormat="1" applyFill="1" applyBorder="1"/>
    <xf numFmtId="0" fontId="0" fillId="0" borderId="0" xfId="0" applyFont="1"/>
    <xf numFmtId="0" fontId="2" fillId="0" borderId="0" xfId="1" applyNumberFormat="1" applyFont="1"/>
    <xf numFmtId="43" fontId="2" fillId="0" borderId="0" xfId="1" applyNumberFormat="1" applyFont="1" applyFill="1" applyAlignment="1">
      <alignment horizontal="right"/>
    </xf>
    <xf numFmtId="165" fontId="2" fillId="0" borderId="0" xfId="1" applyNumberFormat="1" applyFont="1" applyFill="1"/>
    <xf numFmtId="0" fontId="2" fillId="0" borderId="0" xfId="0" applyFont="1" applyAlignment="1"/>
    <xf numFmtId="10" fontId="2" fillId="0" borderId="0" xfId="2" applyNumberFormat="1" applyFont="1"/>
    <xf numFmtId="43" fontId="7" fillId="0" borderId="0" xfId="1" applyFont="1"/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/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4" fontId="0" fillId="0" borderId="1" xfId="0" applyNumberFormat="1" applyFill="1" applyBorder="1"/>
    <xf numFmtId="4" fontId="2" fillId="0" borderId="0" xfId="0" applyNumberFormat="1" applyFont="1"/>
    <xf numFmtId="166" fontId="0" fillId="0" borderId="1" xfId="0" applyNumberFormat="1" applyBorder="1"/>
    <xf numFmtId="43" fontId="10" fillId="0" borderId="0" xfId="1" applyFont="1" applyAlignment="1">
      <alignment horizontal="right" vertical="distributed"/>
    </xf>
    <xf numFmtId="43" fontId="10" fillId="0" borderId="0" xfId="1" applyFont="1" applyFill="1" applyAlignment="1">
      <alignment horizontal="right" vertical="distributed"/>
    </xf>
    <xf numFmtId="0" fontId="10" fillId="0" borderId="4" xfId="0" applyFont="1" applyBorder="1" applyAlignment="1">
      <alignment horizontal="left"/>
    </xf>
    <xf numFmtId="0" fontId="0" fillId="0" borderId="0" xfId="0" applyAlignment="1">
      <alignment horizontal="right" vertical="distributed" wrapText="1"/>
    </xf>
    <xf numFmtId="164" fontId="10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9" fillId="0" borderId="0" xfId="0" applyFont="1" applyAlignment="1"/>
    <xf numFmtId="0" fontId="0" fillId="0" borderId="0" xfId="0" applyAlignment="1"/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43" fontId="9" fillId="0" borderId="0" xfId="1" applyFont="1" applyAlignment="1"/>
    <xf numFmtId="43" fontId="10" fillId="0" borderId="0" xfId="1" applyFont="1" applyFill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right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285750</xdr:colOff>
      <xdr:row>3</xdr:row>
      <xdr:rowOff>180975</xdr:rowOff>
    </xdr:to>
    <xdr:pic>
      <xdr:nvPicPr>
        <xdr:cNvPr id="2" name="Рисунок 1" descr="base_1_210299_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571500"/>
          <a:ext cx="285750" cy="180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Normal="100" workbookViewId="0">
      <selection activeCell="C5" sqref="C5"/>
    </sheetView>
  </sheetViews>
  <sheetFormatPr defaultRowHeight="15" x14ac:dyDescent="0.25"/>
  <cols>
    <col min="1" max="1" width="69.85546875" customWidth="1"/>
    <col min="2" max="2" width="8.5703125" customWidth="1"/>
    <col min="3" max="3" width="18" style="1" customWidth="1"/>
    <col min="4" max="4" width="10.5703125" customWidth="1"/>
    <col min="5" max="5" width="9.140625" style="4"/>
  </cols>
  <sheetData>
    <row r="1" spans="1:12" ht="15.75" x14ac:dyDescent="0.25">
      <c r="A1" s="51" t="s">
        <v>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x14ac:dyDescent="0.25">
      <c r="A2" t="s">
        <v>0</v>
      </c>
      <c r="B2" t="s">
        <v>1</v>
      </c>
    </row>
    <row r="3" spans="1:12" x14ac:dyDescent="0.25">
      <c r="A3" t="s">
        <v>4</v>
      </c>
      <c r="B3" s="3" t="s">
        <v>29</v>
      </c>
      <c r="C3" s="28">
        <v>21108000</v>
      </c>
      <c r="D3" s="22"/>
      <c r="E3" s="23"/>
    </row>
    <row r="4" spans="1:12" x14ac:dyDescent="0.25">
      <c r="A4" t="s">
        <v>27</v>
      </c>
      <c r="B4" s="3"/>
      <c r="C4" s="28">
        <v>89172192.390000001</v>
      </c>
      <c r="D4" s="22"/>
      <c r="E4" s="23"/>
    </row>
    <row r="5" spans="1:12" x14ac:dyDescent="0.25">
      <c r="A5" s="50" t="s">
        <v>32</v>
      </c>
      <c r="B5" s="3" t="s">
        <v>30</v>
      </c>
      <c r="C5" s="28">
        <v>100000000</v>
      </c>
      <c r="D5" s="22"/>
      <c r="E5" s="23"/>
    </row>
    <row r="6" spans="1:12" x14ac:dyDescent="0.25">
      <c r="A6" s="50"/>
      <c r="B6" s="26"/>
      <c r="C6" s="28"/>
      <c r="D6" s="22"/>
      <c r="E6" s="23"/>
    </row>
    <row r="7" spans="1:12" x14ac:dyDescent="0.25">
      <c r="A7" s="50"/>
      <c r="B7" s="26"/>
      <c r="C7" s="28"/>
      <c r="D7" s="22"/>
      <c r="E7" s="23"/>
    </row>
    <row r="8" spans="1:12" x14ac:dyDescent="0.25">
      <c r="A8" t="s">
        <v>28</v>
      </c>
      <c r="B8" s="3" t="s">
        <v>31</v>
      </c>
      <c r="C8" s="29">
        <v>6.2300000000000001E-2</v>
      </c>
      <c r="D8" s="22"/>
      <c r="E8" s="23"/>
    </row>
    <row r="9" spans="1:12" x14ac:dyDescent="0.25">
      <c r="D9" s="22"/>
      <c r="E9" s="23"/>
    </row>
    <row r="10" spans="1:12" x14ac:dyDescent="0.25">
      <c r="C10" s="24"/>
      <c r="D10" s="22"/>
      <c r="E10" s="23"/>
    </row>
    <row r="11" spans="1:12" x14ac:dyDescent="0.25">
      <c r="A11" s="30" t="s">
        <v>36</v>
      </c>
      <c r="B11" s="3" t="s">
        <v>40</v>
      </c>
      <c r="C11" s="21">
        <f>(C3+C4-C5)/C8</f>
        <v>165011113.80417335</v>
      </c>
      <c r="D11" s="22"/>
      <c r="E11" s="23"/>
    </row>
    <row r="12" spans="1:12" x14ac:dyDescent="0.25">
      <c r="A12" s="30"/>
      <c r="C12" s="24"/>
      <c r="D12" s="22"/>
      <c r="E12" s="23"/>
    </row>
    <row r="13" spans="1:12" x14ac:dyDescent="0.25">
      <c r="C13" s="24"/>
      <c r="D13" s="22"/>
      <c r="E13" s="23"/>
    </row>
    <row r="14" spans="1:12" x14ac:dyDescent="0.25">
      <c r="C14" s="24"/>
      <c r="D14" s="22"/>
      <c r="E14" s="23"/>
    </row>
    <row r="15" spans="1:12" x14ac:dyDescent="0.25">
      <c r="C15" s="24"/>
      <c r="D15" s="22"/>
      <c r="E15" s="23"/>
    </row>
    <row r="16" spans="1:12" x14ac:dyDescent="0.25">
      <c r="C16" s="24"/>
      <c r="D16" s="22"/>
      <c r="E16" s="23"/>
    </row>
    <row r="17" spans="1:5" x14ac:dyDescent="0.25">
      <c r="C17" s="24"/>
      <c r="D17" s="22"/>
      <c r="E17" s="23"/>
    </row>
    <row r="18" spans="1:5" x14ac:dyDescent="0.25">
      <c r="B18" s="3"/>
      <c r="C18" s="21"/>
      <c r="D18" s="22"/>
      <c r="E18" s="23"/>
    </row>
    <row r="19" spans="1:5" x14ac:dyDescent="0.25">
      <c r="C19" s="24"/>
      <c r="D19" s="22"/>
      <c r="E19" s="23"/>
    </row>
    <row r="20" spans="1:5" x14ac:dyDescent="0.25">
      <c r="C20" s="24"/>
      <c r="D20" s="22"/>
      <c r="E20" s="23"/>
    </row>
    <row r="21" spans="1:5" x14ac:dyDescent="0.25">
      <c r="C21" s="24"/>
      <c r="D21" s="22"/>
      <c r="E21" s="23"/>
    </row>
    <row r="22" spans="1:5" x14ac:dyDescent="0.25">
      <c r="C22" s="24"/>
      <c r="D22" s="22"/>
      <c r="E22" s="23"/>
    </row>
    <row r="23" spans="1:5" x14ac:dyDescent="0.25">
      <c r="C23" s="24"/>
      <c r="D23" s="22"/>
      <c r="E23" s="23"/>
    </row>
    <row r="25" spans="1:5" x14ac:dyDescent="0.25">
      <c r="B25" s="3"/>
      <c r="C25" s="2"/>
    </row>
    <row r="26" spans="1:5" x14ac:dyDescent="0.25">
      <c r="A26" s="3"/>
    </row>
    <row r="27" spans="1:5" x14ac:dyDescent="0.25">
      <c r="A27" s="3"/>
      <c r="C27" s="5"/>
    </row>
    <row r="29" spans="1:5" x14ac:dyDescent="0.25">
      <c r="A29" s="3"/>
    </row>
    <row r="30" spans="1:5" x14ac:dyDescent="0.25">
      <c r="C30" s="4"/>
    </row>
    <row r="31" spans="1:5" x14ac:dyDescent="0.25">
      <c r="A31" s="3"/>
      <c r="C31" s="27"/>
    </row>
    <row r="33" spans="1:3" x14ac:dyDescent="0.25">
      <c r="A33" s="3"/>
      <c r="C33" s="2"/>
    </row>
    <row r="35" spans="1:3" x14ac:dyDescent="0.25">
      <c r="A35" s="3"/>
      <c r="C35" s="2"/>
    </row>
  </sheetData>
  <mergeCells count="2">
    <mergeCell ref="A5:A7"/>
    <mergeCell ref="A1:L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"/>
  <sheetViews>
    <sheetView topLeftCell="A22" zoomScaleNormal="100" workbookViewId="0">
      <selection activeCell="C31" sqref="C31"/>
    </sheetView>
  </sheetViews>
  <sheetFormatPr defaultRowHeight="15" x14ac:dyDescent="0.25"/>
  <cols>
    <col min="1" max="1" width="44.42578125" customWidth="1"/>
    <col min="2" max="2" width="15" customWidth="1"/>
    <col min="3" max="3" width="23.140625" style="1" customWidth="1"/>
    <col min="4" max="4" width="10.5703125" customWidth="1"/>
    <col min="5" max="5" width="9.140625" style="4"/>
  </cols>
  <sheetData>
    <row r="2" spans="1:5" x14ac:dyDescent="0.25">
      <c r="A2" t="s">
        <v>0</v>
      </c>
      <c r="B2" t="s">
        <v>1</v>
      </c>
    </row>
    <row r="3" spans="1:5" x14ac:dyDescent="0.25">
      <c r="A3" t="s">
        <v>2</v>
      </c>
      <c r="B3" s="3" t="s">
        <v>3</v>
      </c>
      <c r="C3" s="21">
        <v>586407136.12</v>
      </c>
      <c r="D3" s="22"/>
      <c r="E3" s="23"/>
    </row>
    <row r="4" spans="1:5" x14ac:dyDescent="0.25">
      <c r="A4" t="s">
        <v>4</v>
      </c>
      <c r="B4" s="3" t="s">
        <v>5</v>
      </c>
      <c r="C4" s="21">
        <v>28500000</v>
      </c>
      <c r="D4" s="22"/>
      <c r="E4" s="23"/>
    </row>
    <row r="5" spans="1:5" x14ac:dyDescent="0.25">
      <c r="A5" t="s">
        <v>11</v>
      </c>
      <c r="B5" s="3" t="s">
        <v>10</v>
      </c>
      <c r="C5" s="21">
        <v>3.5</v>
      </c>
      <c r="D5" s="22"/>
      <c r="E5" s="23"/>
    </row>
    <row r="6" spans="1:5" x14ac:dyDescent="0.25">
      <c r="C6" s="24"/>
      <c r="D6" s="22"/>
      <c r="E6" s="23"/>
    </row>
    <row r="7" spans="1:5" x14ac:dyDescent="0.25">
      <c r="C7" s="24"/>
      <c r="D7" s="22"/>
      <c r="E7" s="23"/>
    </row>
    <row r="8" spans="1:5" x14ac:dyDescent="0.25">
      <c r="B8" s="3" t="s">
        <v>6</v>
      </c>
      <c r="C8" s="21">
        <f>(C9+C10+C13+C11+C12)/5</f>
        <v>3774811.8900000006</v>
      </c>
      <c r="D8" s="22"/>
      <c r="E8" s="23"/>
    </row>
    <row r="9" spans="1:5" x14ac:dyDescent="0.25">
      <c r="B9">
        <v>2013</v>
      </c>
      <c r="C9" s="24">
        <v>6258037.8399999999</v>
      </c>
      <c r="D9" s="22"/>
      <c r="E9" s="23"/>
    </row>
    <row r="10" spans="1:5" x14ac:dyDescent="0.25">
      <c r="B10">
        <v>2014</v>
      </c>
      <c r="C10" s="24">
        <v>2881982.64</v>
      </c>
      <c r="D10" s="22"/>
      <c r="E10" s="23"/>
    </row>
    <row r="11" spans="1:5" x14ac:dyDescent="0.25">
      <c r="B11">
        <v>2015</v>
      </c>
      <c r="C11" s="24">
        <v>3124618.97</v>
      </c>
      <c r="D11" s="22"/>
      <c r="E11" s="23"/>
    </row>
    <row r="12" spans="1:5" x14ac:dyDescent="0.25">
      <c r="B12">
        <v>2016</v>
      </c>
      <c r="C12" s="24">
        <v>2409420</v>
      </c>
      <c r="D12" s="22"/>
      <c r="E12" s="23"/>
    </row>
    <row r="13" spans="1:5" x14ac:dyDescent="0.25">
      <c r="B13" t="s">
        <v>7</v>
      </c>
      <c r="C13" s="24">
        <v>4200000</v>
      </c>
      <c r="D13" s="22"/>
      <c r="E13" s="23"/>
    </row>
    <row r="14" spans="1:5" x14ac:dyDescent="0.25">
      <c r="C14" s="24"/>
      <c r="D14" s="22"/>
      <c r="E14" s="23"/>
    </row>
    <row r="15" spans="1:5" x14ac:dyDescent="0.25">
      <c r="B15" s="3" t="s">
        <v>8</v>
      </c>
      <c r="C15" s="21">
        <f>(C16+C17+C19+C18+C20)/5</f>
        <v>9823326.8499999996</v>
      </c>
      <c r="D15" s="22"/>
      <c r="E15" s="23"/>
    </row>
    <row r="16" spans="1:5" x14ac:dyDescent="0.25">
      <c r="B16">
        <v>2013</v>
      </c>
      <c r="C16" s="24">
        <v>9349322.9700000007</v>
      </c>
      <c r="D16" s="22"/>
      <c r="E16" s="23"/>
    </row>
    <row r="17" spans="1:5" x14ac:dyDescent="0.25">
      <c r="B17">
        <v>2014</v>
      </c>
      <c r="C17" s="24">
        <v>9401821.5500000007</v>
      </c>
      <c r="D17" s="22"/>
      <c r="E17" s="23"/>
    </row>
    <row r="18" spans="1:5" x14ac:dyDescent="0.25">
      <c r="B18">
        <v>2015</v>
      </c>
      <c r="C18" s="24">
        <v>8773489.7300000004</v>
      </c>
      <c r="D18" s="22"/>
      <c r="E18" s="23"/>
    </row>
    <row r="19" spans="1:5" x14ac:dyDescent="0.25">
      <c r="B19">
        <v>2016</v>
      </c>
      <c r="C19" s="24">
        <v>10000000</v>
      </c>
      <c r="D19" s="22"/>
      <c r="E19" s="23"/>
    </row>
    <row r="20" spans="1:5" x14ac:dyDescent="0.25">
      <c r="B20" t="s">
        <v>7</v>
      </c>
      <c r="C20" s="24">
        <v>11592000</v>
      </c>
      <c r="D20" s="22"/>
      <c r="E20" s="23"/>
    </row>
    <row r="22" spans="1:5" x14ac:dyDescent="0.25">
      <c r="B22" s="3" t="s">
        <v>9</v>
      </c>
      <c r="C22" s="2" t="e">
        <f>#REF!</f>
        <v>#REF!</v>
      </c>
    </row>
    <row r="23" spans="1:5" x14ac:dyDescent="0.25">
      <c r="A23" s="3" t="s">
        <v>33</v>
      </c>
      <c r="C23" s="32" t="e">
        <f>(C3+C4+C8-C15-C22)*C5</f>
        <v>#REF!</v>
      </c>
    </row>
    <row r="24" spans="1:5" x14ac:dyDescent="0.25">
      <c r="A24" s="53" t="s">
        <v>36</v>
      </c>
      <c r="B24" s="3" t="s">
        <v>40</v>
      </c>
      <c r="C24" s="5">
        <f>'Лимит на вновь прин.обяз-ва-Л'!C11</f>
        <v>165011113.80417335</v>
      </c>
    </row>
    <row r="25" spans="1:5" x14ac:dyDescent="0.25">
      <c r="A25" s="50"/>
    </row>
    <row r="26" spans="1:5" x14ac:dyDescent="0.25">
      <c r="A26" s="3" t="s">
        <v>12</v>
      </c>
      <c r="B26" s="3" t="s">
        <v>37</v>
      </c>
      <c r="C26" s="31">
        <v>2.5000000000000001E-3</v>
      </c>
    </row>
    <row r="27" spans="1:5" x14ac:dyDescent="0.25">
      <c r="A27" s="3" t="s">
        <v>13</v>
      </c>
      <c r="C27" s="2">
        <f>C24*C26</f>
        <v>412527.78451043338</v>
      </c>
    </row>
    <row r="28" spans="1:5" x14ac:dyDescent="0.25">
      <c r="A28" s="3"/>
      <c r="B28" s="3"/>
      <c r="C28" s="31"/>
    </row>
    <row r="29" spans="1:5" x14ac:dyDescent="0.25">
      <c r="A29" s="3" t="s">
        <v>14</v>
      </c>
      <c r="B29" s="3" t="s">
        <v>15</v>
      </c>
      <c r="C29" s="2">
        <f>C24-C27</f>
        <v>164598586.01966292</v>
      </c>
    </row>
    <row r="30" spans="1:5" x14ac:dyDescent="0.25">
      <c r="A30" s="3"/>
      <c r="B30" s="3"/>
      <c r="C30" s="31"/>
    </row>
    <row r="31" spans="1:5" x14ac:dyDescent="0.25">
      <c r="A31" s="53" t="s">
        <v>50</v>
      </c>
      <c r="B31" s="3" t="s">
        <v>49</v>
      </c>
      <c r="C31" s="2" t="e">
        <f>#REF!</f>
        <v>#REF!</v>
      </c>
    </row>
    <row r="32" spans="1:5" x14ac:dyDescent="0.25">
      <c r="A32" s="50"/>
      <c r="C32" s="2"/>
    </row>
    <row r="33" spans="1:3" x14ac:dyDescent="0.25">
      <c r="A33" s="3"/>
      <c r="C33" s="2"/>
    </row>
    <row r="34" spans="1:3" x14ac:dyDescent="0.25">
      <c r="A34" s="54" t="s">
        <v>43</v>
      </c>
      <c r="B34" s="51" t="s">
        <v>44</v>
      </c>
      <c r="C34" s="55" t="e">
        <f>C24+C31</f>
        <v>#REF!</v>
      </c>
    </row>
    <row r="35" spans="1:3" x14ac:dyDescent="0.25">
      <c r="A35" s="50"/>
      <c r="B35" s="52"/>
      <c r="C35" s="52"/>
    </row>
    <row r="37" spans="1:3" x14ac:dyDescent="0.25">
      <c r="A37" s="3"/>
      <c r="C37" s="2"/>
    </row>
  </sheetData>
  <mergeCells count="5">
    <mergeCell ref="A24:A25"/>
    <mergeCell ref="A34:A35"/>
    <mergeCell ref="C34:C35"/>
    <mergeCell ref="B34:B35"/>
    <mergeCell ref="A31:A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H39"/>
  <sheetViews>
    <sheetView tabSelected="1" zoomScale="80" zoomScaleNormal="80" workbookViewId="0">
      <selection activeCell="D39" sqref="D39"/>
    </sheetView>
  </sheetViews>
  <sheetFormatPr defaultColWidth="33" defaultRowHeight="15" x14ac:dyDescent="0.25"/>
  <cols>
    <col min="1" max="1" width="7.7109375" customWidth="1"/>
    <col min="2" max="2" width="42.140625" customWidth="1"/>
    <col min="3" max="3" width="28.28515625" customWidth="1"/>
    <col min="4" max="4" width="24.140625" customWidth="1"/>
    <col min="5" max="5" width="21.42578125" customWidth="1"/>
    <col min="6" max="6" width="19.28515625" customWidth="1"/>
    <col min="7" max="7" width="22.5703125" customWidth="1"/>
    <col min="8" max="8" width="25" customWidth="1"/>
  </cols>
  <sheetData>
    <row r="1" spans="1:8" x14ac:dyDescent="0.25">
      <c r="F1" s="49"/>
      <c r="G1" s="57"/>
      <c r="H1" s="57"/>
    </row>
    <row r="2" spans="1:8" x14ac:dyDescent="0.25">
      <c r="F2" s="58"/>
      <c r="G2" s="58"/>
      <c r="H2" s="58"/>
    </row>
    <row r="3" spans="1:8" ht="78.75" customHeight="1" x14ac:dyDescent="0.25">
      <c r="A3" s="6" t="s">
        <v>16</v>
      </c>
      <c r="B3" s="11" t="s">
        <v>17</v>
      </c>
      <c r="C3" s="11" t="s">
        <v>39</v>
      </c>
      <c r="D3" s="11" t="s">
        <v>26</v>
      </c>
      <c r="E3" s="11" t="s">
        <v>22</v>
      </c>
      <c r="F3" s="17" t="s">
        <v>38</v>
      </c>
      <c r="G3" s="17" t="s">
        <v>41</v>
      </c>
      <c r="H3" s="17" t="s">
        <v>71</v>
      </c>
    </row>
    <row r="4" spans="1:8" ht="22.5" customHeight="1" x14ac:dyDescent="0.25">
      <c r="A4" s="6">
        <v>1</v>
      </c>
      <c r="B4" s="9" t="s">
        <v>18</v>
      </c>
      <c r="C4" s="41">
        <v>1179500</v>
      </c>
      <c r="D4" s="41">
        <v>0</v>
      </c>
      <c r="E4" s="16">
        <f>D4/$D$29</f>
        <v>0</v>
      </c>
      <c r="F4" s="18"/>
      <c r="G4" s="25">
        <f>F4+C4+E4*($C$36-$F$31-$C$31)</f>
        <v>1179500</v>
      </c>
      <c r="H4" s="38" t="s">
        <v>24</v>
      </c>
    </row>
    <row r="5" spans="1:8" ht="22.5" customHeight="1" x14ac:dyDescent="0.25">
      <c r="A5" s="6">
        <v>2</v>
      </c>
      <c r="B5" s="9" t="s">
        <v>21</v>
      </c>
      <c r="C5" s="41">
        <v>90000000</v>
      </c>
      <c r="D5" s="41">
        <v>0</v>
      </c>
      <c r="E5" s="16">
        <f>D5/$D$29</f>
        <v>0</v>
      </c>
      <c r="F5" s="18"/>
      <c r="G5" s="18">
        <f>F5+C5+E5*($C$36-$F$31-$C$31)</f>
        <v>90000000</v>
      </c>
      <c r="H5" s="38" t="s">
        <v>24</v>
      </c>
    </row>
    <row r="6" spans="1:8" ht="25.5" customHeight="1" x14ac:dyDescent="0.25">
      <c r="A6" s="6">
        <v>3</v>
      </c>
      <c r="B6" s="7" t="s">
        <v>51</v>
      </c>
      <c r="C6" s="41">
        <v>0</v>
      </c>
      <c r="D6" s="41">
        <v>0</v>
      </c>
      <c r="E6" s="16">
        <f>D6/$D$29</f>
        <v>0</v>
      </c>
      <c r="F6" s="18">
        <f>$C$33*$C$32</f>
        <v>822992.93009831465</v>
      </c>
      <c r="G6" s="18">
        <f>F6+C6+E6*($C$38-$F$29-$C$29)</f>
        <v>822992.93009831465</v>
      </c>
      <c r="H6" s="43">
        <v>0</v>
      </c>
    </row>
    <row r="7" spans="1:8" ht="25.5" x14ac:dyDescent="0.25">
      <c r="A7" s="6">
        <v>4</v>
      </c>
      <c r="B7" s="7" t="s">
        <v>52</v>
      </c>
      <c r="C7" s="41">
        <v>134985531</v>
      </c>
      <c r="D7" s="41">
        <v>55502600</v>
      </c>
      <c r="E7" s="16">
        <f>D7/$D$29</f>
        <v>0.42954479671487145</v>
      </c>
      <c r="F7" s="18">
        <f>$C$33*$C$32</f>
        <v>822992.93009831465</v>
      </c>
      <c r="G7" s="18">
        <f>F7+C7+E7*($C$38-$F$29-$C$29)</f>
        <v>198733718.82261881</v>
      </c>
      <c r="H7" s="18">
        <v>33548187.82</v>
      </c>
    </row>
    <row r="8" spans="1:8" x14ac:dyDescent="0.25">
      <c r="A8" s="6">
        <v>5</v>
      </c>
      <c r="B8" s="7" t="s">
        <v>19</v>
      </c>
      <c r="C8" s="41">
        <v>2450000</v>
      </c>
      <c r="D8" s="41">
        <v>0</v>
      </c>
      <c r="E8" s="16">
        <f>D8/$D$29</f>
        <v>0</v>
      </c>
      <c r="F8" s="18">
        <f>$C$33*$C$32</f>
        <v>822992.93009831465</v>
      </c>
      <c r="G8" s="18">
        <f>F8+C8+E8*($C$38-$F$29-$C$29)</f>
        <v>3272992.9300983148</v>
      </c>
      <c r="H8" s="43">
        <v>0</v>
      </c>
    </row>
    <row r="9" spans="1:8" x14ac:dyDescent="0.25">
      <c r="A9" s="6">
        <v>6</v>
      </c>
      <c r="B9" s="7" t="s">
        <v>34</v>
      </c>
      <c r="C9" s="41">
        <v>40377130</v>
      </c>
      <c r="D9" s="41">
        <v>0</v>
      </c>
      <c r="E9" s="16">
        <f t="shared" ref="E9:E28" si="0">D9/$D$29</f>
        <v>0</v>
      </c>
      <c r="F9" s="18"/>
      <c r="G9" s="18">
        <f>F9+C9+E9*($C$38-$F$29-$C$29)</f>
        <v>40377130</v>
      </c>
      <c r="H9" s="43">
        <v>0</v>
      </c>
    </row>
    <row r="10" spans="1:8" ht="25.5" x14ac:dyDescent="0.25">
      <c r="A10" s="6">
        <v>7</v>
      </c>
      <c r="B10" s="33" t="s">
        <v>53</v>
      </c>
      <c r="C10" s="41">
        <v>88816560</v>
      </c>
      <c r="D10" s="41">
        <v>7800000</v>
      </c>
      <c r="E10" s="16">
        <f t="shared" si="0"/>
        <v>6.0365629977262282E-2</v>
      </c>
      <c r="F10" s="18">
        <f>$C$33*$C$32</f>
        <v>822992.93009831465</v>
      </c>
      <c r="G10" s="18">
        <f>F10+C10+E10*($C$38-$F$29-$C$29)</f>
        <v>98482679.561313063</v>
      </c>
      <c r="H10" s="43">
        <v>0</v>
      </c>
    </row>
    <row r="11" spans="1:8" ht="25.5" x14ac:dyDescent="0.25">
      <c r="A11" s="6">
        <v>8</v>
      </c>
      <c r="B11" s="7" t="s">
        <v>54</v>
      </c>
      <c r="C11" s="41">
        <v>78439854</v>
      </c>
      <c r="D11" s="41">
        <v>8200000</v>
      </c>
      <c r="E11" s="16">
        <f t="shared" si="0"/>
        <v>6.3461303309429576E-2</v>
      </c>
      <c r="F11" s="18">
        <f>$C$33*$C$32</f>
        <v>822992.93009831465</v>
      </c>
      <c r="G11" s="18">
        <f>F11+C11+E11*($C$38-$F$29-$C$29)</f>
        <v>88559467.234708697</v>
      </c>
      <c r="H11" s="43">
        <v>0</v>
      </c>
    </row>
    <row r="12" spans="1:8" ht="25.5" x14ac:dyDescent="0.25">
      <c r="A12" s="6">
        <v>9</v>
      </c>
      <c r="B12" s="7" t="s">
        <v>47</v>
      </c>
      <c r="C12" s="41">
        <v>3670000</v>
      </c>
      <c r="D12" s="41">
        <v>0</v>
      </c>
      <c r="E12" s="16">
        <f t="shared" si="0"/>
        <v>0</v>
      </c>
      <c r="F12" s="18">
        <f>$C$33*$C$32</f>
        <v>822992.93009831465</v>
      </c>
      <c r="G12" s="18">
        <f>F12+C12+E12*($C$38-$F$29-$C$29)</f>
        <v>4492992.9300983148</v>
      </c>
      <c r="H12" s="43">
        <v>0</v>
      </c>
    </row>
    <row r="13" spans="1:8" x14ac:dyDescent="0.25">
      <c r="A13" s="6">
        <v>10</v>
      </c>
      <c r="B13" s="34" t="s">
        <v>20</v>
      </c>
      <c r="C13" s="41">
        <v>75341060</v>
      </c>
      <c r="D13" s="41">
        <v>0</v>
      </c>
      <c r="E13" s="16">
        <f t="shared" si="0"/>
        <v>0</v>
      </c>
      <c r="F13" s="18">
        <f>$C$33*$C$32</f>
        <v>822992.93009831465</v>
      </c>
      <c r="G13" s="18">
        <f>F13+C13+E13*($C$38-$F$29-$C$29)</f>
        <v>76164052.93009831</v>
      </c>
      <c r="H13" s="43">
        <v>0</v>
      </c>
    </row>
    <row r="14" spans="1:8" x14ac:dyDescent="0.25">
      <c r="A14" s="6">
        <v>11</v>
      </c>
      <c r="B14" s="33" t="s">
        <v>55</v>
      </c>
      <c r="C14" s="41">
        <v>125957402</v>
      </c>
      <c r="D14" s="41">
        <v>10850000</v>
      </c>
      <c r="E14" s="16">
        <f t="shared" si="0"/>
        <v>8.3970139135037911E-2</v>
      </c>
      <c r="F14" s="18">
        <f>$C$33*$C$32</f>
        <v>822992.93009831465</v>
      </c>
      <c r="G14" s="18">
        <f>F14+C14+E14*($C$38-$F$29-$C$29)</f>
        <v>139081410.82095474</v>
      </c>
      <c r="H14" s="18">
        <v>36800000</v>
      </c>
    </row>
    <row r="15" spans="1:8" ht="23.25" customHeight="1" x14ac:dyDescent="0.25">
      <c r="A15" s="6">
        <v>12</v>
      </c>
      <c r="B15" s="8" t="s">
        <v>56</v>
      </c>
      <c r="C15" s="41">
        <v>20177880</v>
      </c>
      <c r="D15" s="41">
        <v>11400000</v>
      </c>
      <c r="E15" s="16">
        <f t="shared" si="0"/>
        <v>8.8226689966767941E-2</v>
      </c>
      <c r="F15" s="18">
        <f>$C$33*$C$32</f>
        <v>822992.93009831465</v>
      </c>
      <c r="G15" s="18">
        <f>F15+C15+E15*($C$38-$F$29-$C$29)</f>
        <v>33925442.621873721</v>
      </c>
      <c r="H15" s="18">
        <v>10997562.619999999</v>
      </c>
    </row>
    <row r="16" spans="1:8" x14ac:dyDescent="0.25">
      <c r="A16" s="6">
        <v>13</v>
      </c>
      <c r="B16" s="33" t="s">
        <v>57</v>
      </c>
      <c r="C16" s="41">
        <v>18000000</v>
      </c>
      <c r="D16" s="41">
        <v>18000000</v>
      </c>
      <c r="E16" s="16">
        <f t="shared" si="0"/>
        <v>0.13930529994752833</v>
      </c>
      <c r="F16" s="18">
        <f>$C$33*$C$32</f>
        <v>822992.93009831465</v>
      </c>
      <c r="G16" s="18">
        <f>F16+C16+E16*($C$38-$F$29-$C$29)</f>
        <v>39230208.232901588</v>
      </c>
      <c r="H16" s="18">
        <v>14230208.23</v>
      </c>
    </row>
    <row r="17" spans="1:8" x14ac:dyDescent="0.25">
      <c r="A17" s="6">
        <v>14</v>
      </c>
      <c r="B17" s="7" t="s">
        <v>58</v>
      </c>
      <c r="C17" s="41">
        <v>385000</v>
      </c>
      <c r="D17" s="41">
        <v>0</v>
      </c>
      <c r="E17" s="16">
        <f t="shared" si="0"/>
        <v>0</v>
      </c>
      <c r="F17" s="18">
        <f>$C$33*$C$32</f>
        <v>822992.93009831465</v>
      </c>
      <c r="G17" s="18">
        <f>F17+C17+E17*($C$38-$F$29-$C$29)</f>
        <v>1207992.9300983148</v>
      </c>
      <c r="H17" s="43">
        <v>0</v>
      </c>
    </row>
    <row r="18" spans="1:8" ht="25.5" x14ac:dyDescent="0.25">
      <c r="A18" s="6">
        <v>15</v>
      </c>
      <c r="B18" s="7" t="s">
        <v>46</v>
      </c>
      <c r="C18" s="41">
        <v>1050000</v>
      </c>
      <c r="D18" s="41">
        <v>0</v>
      </c>
      <c r="E18" s="16">
        <f t="shared" si="0"/>
        <v>0</v>
      </c>
      <c r="F18" s="18">
        <f>$C$33*$C$32</f>
        <v>822992.93009831465</v>
      </c>
      <c r="G18" s="18">
        <f>F18+C18+E18*($C$38-$F$29-$C$29)</f>
        <v>1872992.9300983148</v>
      </c>
      <c r="H18" s="43">
        <v>0</v>
      </c>
    </row>
    <row r="19" spans="1:8" x14ac:dyDescent="0.25">
      <c r="A19" s="6">
        <v>16</v>
      </c>
      <c r="B19" s="37" t="s">
        <v>59</v>
      </c>
      <c r="C19" s="41">
        <v>7725000</v>
      </c>
      <c r="D19" s="41">
        <v>5000000</v>
      </c>
      <c r="E19" s="16">
        <f t="shared" si="0"/>
        <v>3.8695916652091204E-2</v>
      </c>
      <c r="F19" s="18">
        <f>$C$33*$C$32</f>
        <v>822992.93009831465</v>
      </c>
      <c r="G19" s="18">
        <f>F19+C19+E19*($C$38-$F$29-$C$29)</f>
        <v>14216663.847543668</v>
      </c>
      <c r="H19" s="43">
        <v>0</v>
      </c>
    </row>
    <row r="20" spans="1:8" x14ac:dyDescent="0.25">
      <c r="A20" s="6">
        <v>17</v>
      </c>
      <c r="B20" s="10" t="s">
        <v>72</v>
      </c>
      <c r="C20" s="41">
        <v>0</v>
      </c>
      <c r="D20" s="41">
        <v>0</v>
      </c>
      <c r="E20" s="16">
        <f t="shared" si="0"/>
        <v>0</v>
      </c>
      <c r="F20" s="18">
        <f>$C$33*$C$32</f>
        <v>822992.93009831465</v>
      </c>
      <c r="G20" s="18">
        <f>F20+C20+E20*($C$38-$F$29-$C$29)</f>
        <v>822992.93009831465</v>
      </c>
      <c r="H20" s="43">
        <v>0</v>
      </c>
    </row>
    <row r="21" spans="1:8" x14ac:dyDescent="0.25">
      <c r="A21" s="6">
        <v>18</v>
      </c>
      <c r="B21" s="7" t="s">
        <v>60</v>
      </c>
      <c r="C21" s="41">
        <v>1914207</v>
      </c>
      <c r="D21" s="41">
        <v>0</v>
      </c>
      <c r="E21" s="16">
        <f t="shared" si="0"/>
        <v>0</v>
      </c>
      <c r="F21" s="18">
        <f>$C$33*$C$32</f>
        <v>822992.93009831465</v>
      </c>
      <c r="G21" s="18">
        <f>F21+C21+E21*($C$38-$F$29-$C$29)</f>
        <v>2737199.9300983148</v>
      </c>
      <c r="H21" s="43">
        <v>0</v>
      </c>
    </row>
    <row r="22" spans="1:8" x14ac:dyDescent="0.25">
      <c r="A22" s="6">
        <v>19</v>
      </c>
      <c r="B22" s="7" t="s">
        <v>61</v>
      </c>
      <c r="C22" s="41">
        <v>8050000</v>
      </c>
      <c r="D22" s="41">
        <v>0</v>
      </c>
      <c r="E22" s="16">
        <f t="shared" si="0"/>
        <v>0</v>
      </c>
      <c r="F22" s="18">
        <f>$C$33*$C$32</f>
        <v>822992.93009831465</v>
      </c>
      <c r="G22" s="18">
        <f>F22+C22+E22*($C$38-$F$29-$C$29)</f>
        <v>8872992.9300983138</v>
      </c>
      <c r="H22" s="43">
        <v>0</v>
      </c>
    </row>
    <row r="23" spans="1:8" ht="19.5" customHeight="1" x14ac:dyDescent="0.25">
      <c r="A23" s="6">
        <v>20</v>
      </c>
      <c r="B23" s="10" t="s">
        <v>62</v>
      </c>
      <c r="C23" s="41">
        <v>3500000</v>
      </c>
      <c r="D23" s="41">
        <v>0</v>
      </c>
      <c r="E23" s="16">
        <f t="shared" si="0"/>
        <v>0</v>
      </c>
      <c r="F23" s="18">
        <f>$C$33*$C$32</f>
        <v>822992.93009831465</v>
      </c>
      <c r="G23" s="18">
        <f>F23+C23+E23*($C$38-$F$29-$C$29)</f>
        <v>4322992.9300983148</v>
      </c>
      <c r="H23" s="43">
        <v>0</v>
      </c>
    </row>
    <row r="24" spans="1:8" x14ac:dyDescent="0.25">
      <c r="A24" s="6">
        <v>21</v>
      </c>
      <c r="B24" s="36" t="s">
        <v>63</v>
      </c>
      <c r="C24" s="41">
        <v>0</v>
      </c>
      <c r="D24" s="41">
        <v>0</v>
      </c>
      <c r="E24" s="16">
        <f t="shared" si="0"/>
        <v>0</v>
      </c>
      <c r="F24" s="18">
        <f>$C$33*$C$32</f>
        <v>822992.93009831465</v>
      </c>
      <c r="G24" s="18">
        <f>F24+C24+E24*($C$38-$F$29-$C$29)</f>
        <v>822992.93009831465</v>
      </c>
      <c r="H24" s="43">
        <v>0</v>
      </c>
    </row>
    <row r="25" spans="1:8" x14ac:dyDescent="0.25">
      <c r="A25" s="6">
        <v>22</v>
      </c>
      <c r="B25" s="10" t="s">
        <v>64</v>
      </c>
      <c r="C25" s="41">
        <v>0</v>
      </c>
      <c r="D25" s="41">
        <v>0</v>
      </c>
      <c r="E25" s="16">
        <f t="shared" si="0"/>
        <v>0</v>
      </c>
      <c r="F25" s="18">
        <f>$C$33*$C$32</f>
        <v>822992.93009831465</v>
      </c>
      <c r="G25" s="18">
        <f>F25+C25+E25*($C$38-$F$29-$C$29)</f>
        <v>822992.93009831465</v>
      </c>
      <c r="H25" s="43">
        <v>0</v>
      </c>
    </row>
    <row r="26" spans="1:8" ht="25.5" x14ac:dyDescent="0.25">
      <c r="A26" s="6">
        <v>23</v>
      </c>
      <c r="B26" s="7" t="s">
        <v>65</v>
      </c>
      <c r="C26" s="41">
        <v>22400000</v>
      </c>
      <c r="D26" s="41">
        <v>8400000</v>
      </c>
      <c r="E26" s="16">
        <f t="shared" si="0"/>
        <v>6.5009139975513219E-2</v>
      </c>
      <c r="F26" s="18">
        <f>$C$33*$C$32</f>
        <v>822992.93009831465</v>
      </c>
      <c r="G26" s="18">
        <f>F26+C26+E26*($C$38-$F$29-$C$29)</f>
        <v>32746360.071406506</v>
      </c>
      <c r="H26" s="43">
        <v>0</v>
      </c>
    </row>
    <row r="27" spans="1:8" x14ac:dyDescent="0.25">
      <c r="A27" s="6">
        <v>24</v>
      </c>
      <c r="B27" s="7" t="s">
        <v>66</v>
      </c>
      <c r="C27" s="41">
        <v>19060000</v>
      </c>
      <c r="D27" s="41">
        <v>4060000</v>
      </c>
      <c r="E27" s="16">
        <f t="shared" si="0"/>
        <v>3.1421084321498059E-2</v>
      </c>
      <c r="F27" s="18">
        <f>$C$33*$C$32</f>
        <v>822992.93009831465</v>
      </c>
      <c r="G27" s="18">
        <f>F27+C27+E27*($C$38-$F$29-$C$29)</f>
        <v>24485953.715063941</v>
      </c>
      <c r="H27" s="18">
        <v>10872627.35</v>
      </c>
    </row>
    <row r="28" spans="1:8" x14ac:dyDescent="0.25">
      <c r="A28" s="6">
        <v>25</v>
      </c>
      <c r="B28" s="7" t="s">
        <v>67</v>
      </c>
      <c r="C28" s="41">
        <v>0</v>
      </c>
      <c r="D28" s="41">
        <v>0</v>
      </c>
      <c r="E28" s="16">
        <f t="shared" si="0"/>
        <v>0</v>
      </c>
      <c r="F28" s="18">
        <f>$C$33*$C$32</f>
        <v>822992.93009831465</v>
      </c>
      <c r="G28" s="18">
        <f>F28+C28+E28*($C$38-$F$29-$C$29)</f>
        <v>822992.93009831465</v>
      </c>
      <c r="H28" s="43">
        <v>0</v>
      </c>
    </row>
    <row r="29" spans="1:8" x14ac:dyDescent="0.25">
      <c r="B29" s="20" t="s">
        <v>23</v>
      </c>
      <c r="C29" s="42">
        <f>SUM(C4:C28)</f>
        <v>743479124</v>
      </c>
      <c r="D29" s="42">
        <f>SUM(D7:D28)</f>
        <v>129212600</v>
      </c>
      <c r="E29" s="15">
        <f>SUM(E7:E28)</f>
        <v>0.99999999999999989</v>
      </c>
      <c r="F29" s="19">
        <f>SUM(F4:F28)</f>
        <v>18105844.462162916</v>
      </c>
      <c r="G29" s="19">
        <f>SUM(G4:G28)</f>
        <v>908077710.0196625</v>
      </c>
      <c r="H29" s="19">
        <f>SUM(H4:H28)</f>
        <v>106448586.02</v>
      </c>
    </row>
    <row r="30" spans="1:8" ht="40.5" customHeight="1" x14ac:dyDescent="0.25">
      <c r="B30" s="13" t="s">
        <v>48</v>
      </c>
      <c r="C30" s="42">
        <f>C29</f>
        <v>743479124</v>
      </c>
      <c r="D30" s="14"/>
      <c r="E30" s="15"/>
      <c r="F30" s="19"/>
      <c r="G30" s="19"/>
      <c r="H30" s="19"/>
    </row>
    <row r="31" spans="1:8" ht="15" customHeight="1" x14ac:dyDescent="0.25">
      <c r="B31" s="35" t="s">
        <v>25</v>
      </c>
      <c r="C31" s="44">
        <v>129212600</v>
      </c>
      <c r="D31" s="14"/>
      <c r="E31" s="15"/>
      <c r="F31" s="19"/>
      <c r="G31" s="19"/>
      <c r="H31" s="19"/>
    </row>
    <row r="32" spans="1:8" x14ac:dyDescent="0.25">
      <c r="B32" s="13" t="s">
        <v>45</v>
      </c>
      <c r="C32" s="15">
        <v>5.0000000000000001E-3</v>
      </c>
      <c r="D32" s="12"/>
    </row>
    <row r="33" spans="2:4" x14ac:dyDescent="0.25">
      <c r="B33" s="35" t="s">
        <v>15</v>
      </c>
      <c r="C33" s="45">
        <f>Распред.Л!C29</f>
        <v>164598586.01966292</v>
      </c>
      <c r="D33" s="1"/>
    </row>
    <row r="34" spans="2:4" x14ac:dyDescent="0.25">
      <c r="B34" s="46" t="s">
        <v>73</v>
      </c>
      <c r="C34" s="47"/>
      <c r="D34" s="1"/>
    </row>
    <row r="35" spans="2:4" x14ac:dyDescent="0.25">
      <c r="B35" s="35" t="s">
        <v>70</v>
      </c>
      <c r="C35" s="56">
        <v>106448586.02</v>
      </c>
      <c r="D35" s="1"/>
    </row>
    <row r="36" spans="2:4" x14ac:dyDescent="0.25">
      <c r="B36" s="35" t="s">
        <v>69</v>
      </c>
      <c r="C36" s="56"/>
      <c r="D36" s="1"/>
    </row>
    <row r="37" spans="2:4" x14ac:dyDescent="0.25">
      <c r="B37" s="35" t="s">
        <v>68</v>
      </c>
      <c r="C37" s="56"/>
      <c r="D37" s="1"/>
    </row>
    <row r="38" spans="2:4" ht="26.25" x14ac:dyDescent="0.25">
      <c r="B38" s="39" t="s">
        <v>42</v>
      </c>
      <c r="C38" s="48">
        <f>C29+C33</f>
        <v>908077710.01966286</v>
      </c>
      <c r="D38" s="1"/>
    </row>
    <row r="39" spans="2:4" ht="15" customHeight="1" x14ac:dyDescent="0.25">
      <c r="B39" s="40"/>
    </row>
  </sheetData>
  <mergeCells count="3">
    <mergeCell ref="G1:H1"/>
    <mergeCell ref="F2:H2"/>
    <mergeCell ref="C35:C37"/>
  </mergeCells>
  <pageMargins left="0.7" right="0.7" top="0.75" bottom="0.75" header="0.3" footer="0.3"/>
  <pageSetup paperSize="9" scale="6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Лимит на вновь прин.обяз-ва-Л</vt:lpstr>
      <vt:lpstr>Распред.Л</vt:lpstr>
      <vt:lpstr>Лимиты на банк с 01.07.2017 (2</vt:lpstr>
      <vt:lpstr>'Лимиты на банк с 01.07.2017 (2'!Область_печати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Широмыгина Татьяна Михайловна</cp:lastModifiedBy>
  <cp:lastPrinted>2017-07-12T09:08:56Z</cp:lastPrinted>
  <dcterms:created xsi:type="dcterms:W3CDTF">2015-02-26T17:35:41Z</dcterms:created>
  <dcterms:modified xsi:type="dcterms:W3CDTF">2017-09-29T09:22:27Z</dcterms:modified>
</cp:coreProperties>
</file>